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wc-fs01\userdata\rdabrows\Desktop\coronoavirus\"/>
    </mc:Choice>
  </mc:AlternateContent>
  <xr:revisionPtr revIDLastSave="0" documentId="8_{AC873784-7589-4377-AC4D-ED1601359CBA}" xr6:coauthVersionLast="45" xr6:coauthVersionMax="45" xr10:uidLastSave="{00000000-0000-0000-0000-000000000000}"/>
  <bookViews>
    <workbookView xWindow="-2652" yWindow="-20160" windowWidth="24888" windowHeight="19524" xr2:uid="{171339B6-87A1-4FD3-8DDC-F9F9D8F25DF8}"/>
  </bookViews>
  <sheets>
    <sheet name="Sheet1 (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8" i="2" l="1"/>
  <c r="F78" i="2"/>
  <c r="E78" i="2"/>
  <c r="D78" i="2"/>
  <c r="C78" i="2"/>
  <c r="G67" i="2"/>
  <c r="F67" i="2"/>
  <c r="E67" i="2"/>
  <c r="D67" i="2"/>
  <c r="C67" i="2"/>
  <c r="I49" i="2" l="1"/>
  <c r="I54" i="2" s="1"/>
  <c r="I59" i="2"/>
  <c r="I60" i="2" s="1"/>
  <c r="I55" i="2"/>
  <c r="I63" i="2" l="1"/>
  <c r="I52" i="2"/>
  <c r="I53" i="2"/>
  <c r="C59" i="2"/>
  <c r="C60" i="2" s="1"/>
  <c r="D55" i="2"/>
  <c r="E55" i="2"/>
  <c r="F55" i="2"/>
  <c r="G55" i="2"/>
  <c r="C55" i="2"/>
  <c r="G59" i="2"/>
  <c r="G60" i="2" s="1"/>
  <c r="F59" i="2"/>
  <c r="F60" i="2" s="1"/>
  <c r="E59" i="2"/>
  <c r="E60" i="2" s="1"/>
  <c r="D59" i="2"/>
  <c r="D60" i="2" s="1"/>
  <c r="G49" i="2"/>
  <c r="G63" i="2" s="1"/>
  <c r="G70" i="2" s="1"/>
  <c r="F49" i="2"/>
  <c r="F63" i="2" s="1"/>
  <c r="F70" i="2" s="1"/>
  <c r="E49" i="2"/>
  <c r="D49" i="2"/>
  <c r="C49" i="2"/>
  <c r="I70" i="2" l="1"/>
  <c r="I67" i="2"/>
  <c r="I78" i="2" s="1"/>
  <c r="D53" i="2"/>
  <c r="D54" i="2"/>
  <c r="D52" i="2"/>
  <c r="E53" i="2"/>
  <c r="E54" i="2"/>
  <c r="E52" i="2"/>
  <c r="C52" i="2"/>
  <c r="C63" i="2"/>
  <c r="C53" i="2"/>
  <c r="C54" i="2"/>
  <c r="F53" i="2"/>
  <c r="F54" i="2"/>
  <c r="F52" i="2"/>
  <c r="D63" i="2"/>
  <c r="D70" i="2" s="1"/>
  <c r="G52" i="2"/>
  <c r="G53" i="2"/>
  <c r="G54" i="2"/>
  <c r="E63" i="2"/>
  <c r="E70" i="2" s="1"/>
  <c r="C70" i="2" l="1"/>
</calcChain>
</file>

<file path=xl/sharedStrings.xml><?xml version="1.0" encoding="utf-8"?>
<sst xmlns="http://schemas.openxmlformats.org/spreadsheetml/2006/main" count="59" uniqueCount="59">
  <si>
    <t>Number of employees</t>
  </si>
  <si>
    <t>Weekly average wages</t>
  </si>
  <si>
    <t>Average annual wages of eligible employees</t>
  </si>
  <si>
    <t>Average total monthly payroll</t>
  </si>
  <si>
    <t>Comparison of the Employee Retention Credit and  Sec. 7(A) (36) Paycheck Protection Loan Program</t>
  </si>
  <si>
    <r>
      <t>The refundable credit is equal to</t>
    </r>
    <r>
      <rPr>
        <b/>
        <sz val="11"/>
        <color theme="1"/>
        <rFont val="Calibri"/>
        <family val="2"/>
        <scheme val="minor"/>
      </rPr>
      <t xml:space="preserve"> 50% of qualified wages</t>
    </r>
    <r>
      <rPr>
        <sz val="11"/>
        <color theme="1"/>
        <rFont val="Calibri"/>
        <family val="2"/>
        <scheme val="minor"/>
      </rPr>
      <t xml:space="preserve"> paid to employees after </t>
    </r>
    <r>
      <rPr>
        <b/>
        <sz val="11"/>
        <color theme="1"/>
        <rFont val="Calibri"/>
        <family val="2"/>
        <scheme val="minor"/>
      </rPr>
      <t>3/12/20 and</t>
    </r>
    <r>
      <rPr>
        <sz val="11"/>
        <color theme="1"/>
        <rFont val="Calibri"/>
        <family val="2"/>
        <scheme val="minor"/>
      </rPr>
      <t xml:space="preserve"> </t>
    </r>
    <r>
      <rPr>
        <b/>
        <sz val="11"/>
        <color theme="1"/>
        <rFont val="Calibri"/>
        <family val="2"/>
        <scheme val="minor"/>
      </rPr>
      <t>before 1/1/21</t>
    </r>
    <r>
      <rPr>
        <sz val="11"/>
        <color theme="1"/>
        <rFont val="Calibri"/>
        <family val="2"/>
        <scheme val="minor"/>
      </rPr>
      <t>.</t>
    </r>
  </si>
  <si>
    <r>
      <t xml:space="preserve">Employers are eligible for the credit of any quarters in which they have </t>
    </r>
    <r>
      <rPr>
        <b/>
        <sz val="11"/>
        <color theme="1"/>
        <rFont val="Calibri"/>
        <family val="2"/>
        <scheme val="minor"/>
      </rPr>
      <t>either :</t>
    </r>
  </si>
  <si>
    <r>
      <t xml:space="preserve">1) had to </t>
    </r>
    <r>
      <rPr>
        <b/>
        <sz val="11"/>
        <color theme="1"/>
        <rFont val="Calibri"/>
        <family val="2"/>
        <scheme val="minor"/>
      </rPr>
      <t>fully or partially suspend operations of business</t>
    </r>
    <r>
      <rPr>
        <sz val="11"/>
        <color theme="1"/>
        <rFont val="Calibri"/>
        <family val="2"/>
        <scheme val="minor"/>
      </rPr>
      <t xml:space="preserve"> because of governmental orders due to COVID-19, or</t>
    </r>
  </si>
  <si>
    <r>
      <t xml:space="preserve">2) if they have had </t>
    </r>
    <r>
      <rPr>
        <b/>
        <sz val="11"/>
        <color theme="1"/>
        <rFont val="Calibri"/>
        <family val="2"/>
        <scheme val="minor"/>
      </rPr>
      <t>more then an 50% decline in gross receipts as compared to the same quarter a year ago.</t>
    </r>
  </si>
  <si>
    <t>Credit is based on qualified wages paid to all employees during these periods.</t>
  </si>
  <si>
    <t>Qualified wages include qualified health plan expenses allocated to the qualified wages.</t>
  </si>
  <si>
    <t>Qualified wages do not included wages for which employer received a credit for sick or family leave under FFCRA (higher credit anyway)</t>
  </si>
  <si>
    <r>
      <t>The credit</t>
    </r>
    <r>
      <rPr>
        <b/>
        <sz val="11"/>
        <color theme="1"/>
        <rFont val="Calibri"/>
        <family val="2"/>
        <scheme val="minor"/>
      </rPr>
      <t xml:space="preserve"> is available</t>
    </r>
    <r>
      <rPr>
        <sz val="11"/>
        <color theme="1"/>
        <rFont val="Calibri"/>
        <family val="2"/>
        <scheme val="minor"/>
      </rPr>
      <t xml:space="preserve"> for employers receiving </t>
    </r>
    <r>
      <rPr>
        <b/>
        <sz val="11"/>
        <color theme="1"/>
        <rFont val="Calibri"/>
        <family val="2"/>
        <scheme val="minor"/>
      </rPr>
      <t>Sec. 7(b)(2) SBA Disaster Loan</t>
    </r>
  </si>
  <si>
    <r>
      <t xml:space="preserve">The credit </t>
    </r>
    <r>
      <rPr>
        <b/>
        <sz val="11"/>
        <color theme="1"/>
        <rFont val="Calibri"/>
        <family val="2"/>
        <scheme val="minor"/>
      </rPr>
      <t>is not available to employers receiving</t>
    </r>
    <r>
      <rPr>
        <sz val="11"/>
        <color theme="1"/>
        <rFont val="Calibri"/>
        <family val="2"/>
        <scheme val="minor"/>
      </rPr>
      <t xml:space="preserve"> Small Business Interruption Loans under Sec. 1102 of the Act. ( </t>
    </r>
    <r>
      <rPr>
        <b/>
        <sz val="11"/>
        <color theme="1"/>
        <rFont val="Calibri"/>
        <family val="2"/>
        <scheme val="minor"/>
      </rPr>
      <t>Paycheck Protection Program</t>
    </r>
    <r>
      <rPr>
        <sz val="11"/>
        <color theme="1"/>
        <rFont val="Calibri"/>
        <family val="2"/>
        <scheme val="minor"/>
      </rPr>
      <t>)</t>
    </r>
  </si>
  <si>
    <t>Advanced payments:</t>
  </si>
  <si>
    <t>Assumptions:</t>
  </si>
  <si>
    <t xml:space="preserve">Possible forgiveness, assuming no reduction in employment: </t>
  </si>
  <si>
    <t xml:space="preserve">Possible forgiveness, assuming 50% reduction in employment: </t>
  </si>
  <si>
    <t>Hypothetical Calculations</t>
  </si>
  <si>
    <t>Employers with  average of 100 of fewer full-time employees in  2019:</t>
  </si>
  <si>
    <t>Loans can be up to 2.5x the borrower's average monthly payroll costs, not to exceed $10M</t>
  </si>
  <si>
    <t>(includes, wages, commissions, health insurance and retirement benefits)</t>
  </si>
  <si>
    <t>A borrower is eligible for loan forgiveness equal to what the borrower spent on the following items during the 8-week period beginning on the date of the origination of the loan:</t>
  </si>
  <si>
    <t>Your Assumptions</t>
  </si>
  <si>
    <t>Formulas</t>
  </si>
  <si>
    <r>
      <t xml:space="preserve">A </t>
    </r>
    <r>
      <rPr>
        <b/>
        <sz val="11"/>
        <color theme="1"/>
        <rFont val="Calibri"/>
        <family val="2"/>
        <scheme val="minor"/>
      </rPr>
      <t>maximum of $10,000 in qualified wages for each employee for all calendar quarters</t>
    </r>
    <r>
      <rPr>
        <sz val="11"/>
        <color theme="1"/>
        <rFont val="Calibri"/>
        <family val="2"/>
        <scheme val="minor"/>
      </rPr>
      <t xml:space="preserve"> may be counted in determining the 50% credit.</t>
    </r>
  </si>
  <si>
    <t>The credit due to a significant decline in gross receipts is available for the period beginning with any quarter</t>
  </si>
  <si>
    <t xml:space="preserve">Employers who are eligible for the Employee Retention Credit should retain the amount of the employment taxes equal to their employee retention credit, rather then depositing these amounts with the IRS. </t>
  </si>
  <si>
    <t>(exclude compensation of an individual employee in excess of annual salary of $100k, as prorated 2/15/20-6/30/20)</t>
  </si>
  <si>
    <t>The amount of loan forgiveness calculated above is reduced if there is a reduction in the number of employees or a reduction of greater than 25% in wages paid to employees.</t>
  </si>
  <si>
    <t>Enter # of Employees</t>
  </si>
  <si>
    <t>Employee Retention Credit Calculations:</t>
  </si>
  <si>
    <t>Payroll Protection Program Loan Forgiveness Calculations:</t>
  </si>
  <si>
    <t>Max loan - 2.5 times average monthly payroll</t>
  </si>
  <si>
    <t>8 Weeks - Rent</t>
  </si>
  <si>
    <t>8 Weeks - Utilities</t>
  </si>
  <si>
    <t>8 weeks - Payroll Costs</t>
  </si>
  <si>
    <t>8 Weeks - Mortgage Interest</t>
  </si>
  <si>
    <t>Total Loan Forgiveness under PPP</t>
  </si>
  <si>
    <t>Total Loan Forgiveness under PPP @ 50%</t>
  </si>
  <si>
    <t>Note - It appears based on the current guidance that the PPP loan forgiveness must be 75% of Payroll Costs and Rent/Interest/Utilities can only be 25%</t>
  </si>
  <si>
    <t>Difference - Employee Retention Credit and PPP</t>
  </si>
  <si>
    <t>If there are not sufficient employment taxes to cover the Employee Retention Credit, employers can file Form 7200 to request an advance payment from the IRS.</t>
  </si>
  <si>
    <t>Summary of the Employee Retention Credit (Section 2301)</t>
  </si>
  <si>
    <t>Summary of Payroll Protection Program (PPP) loan forgiveness calculation (Section 1102)</t>
  </si>
  <si>
    <t>Payroll Costs, Interest on a Mortgage, Rent, Utilities</t>
  </si>
  <si>
    <t>Maximum Credit - Capped at $5,000 per employee</t>
  </si>
  <si>
    <t>Assuming 13 weeks eligibility (2nd Q)</t>
  </si>
  <si>
    <t>Assuming 26 weeks eligibility (3rd Q)</t>
  </si>
  <si>
    <t>Assuming 39 weeks eligibility (4th Q)</t>
  </si>
  <si>
    <t>in which your gross receipts are less than 50% of what they were in the same calendar quarter in 2019.   This ends</t>
  </si>
  <si>
    <t>take the credit for the 4th Q of 2020.</t>
  </si>
  <si>
    <t>in the next quarter your gross receipts exceed 80% of the receipts as compared to 2019. Example - 2nd Q 2020 receipts were 50% below</t>
  </si>
  <si>
    <t xml:space="preserve">2nd Q 2019, you can take the credit for 2nd Q and 3rd Q of 2020.  If receipts for 3rd Q 2020 were at least 80% of 2019 3rd Q, then you cannot </t>
  </si>
  <si>
    <t>Note - There are further limitations on the loan forgiveness if your FTE or total wages decrease during the 8 weeks, this example does not make</t>
  </si>
  <si>
    <t>those calculations.  We have only shown a 50% reduction for reference purposes.</t>
  </si>
  <si>
    <t>Enter Avg Annual Wages</t>
  </si>
  <si>
    <t>Enter reduction in employement as a %</t>
  </si>
  <si>
    <t>For employer wth more then 100 emplyees rules are different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</si>
</sst>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u/>
      <sz val="11"/>
      <color theme="1"/>
      <name val="Calibri"/>
      <family val="2"/>
      <scheme val="minor"/>
    </font>
    <font>
      <b/>
      <sz val="11"/>
      <color rgb="FFFF0000"/>
      <name val="Calibri"/>
      <family val="2"/>
      <scheme val="minor"/>
    </font>
    <font>
      <b/>
      <sz val="11"/>
      <color theme="1"/>
      <name val="Calibri"/>
      <family val="2"/>
      <scheme val="minor"/>
    </font>
    <font>
      <i/>
      <sz val="11"/>
      <color theme="1"/>
      <name val="Calibri"/>
      <family val="2"/>
      <scheme val="minor"/>
    </font>
    <font>
      <i/>
      <sz val="11"/>
      <color rgb="FFFF0000"/>
      <name val="Calibri"/>
      <family val="2"/>
      <scheme val="minor"/>
    </font>
    <font>
      <sz val="11"/>
      <name val="Calibri"/>
      <family val="2"/>
      <scheme val="minor"/>
    </font>
    <font>
      <sz val="9"/>
      <color rgb="FFFF0000"/>
      <name val="Calibri"/>
      <family val="2"/>
      <scheme val="minor"/>
    </font>
    <font>
      <b/>
      <u/>
      <sz val="11"/>
      <color theme="1"/>
      <name val="Calibri"/>
      <family val="2"/>
      <scheme val="minor"/>
    </font>
    <font>
      <b/>
      <u/>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3" fillId="0" borderId="0" xfId="0" applyFont="1"/>
    <xf numFmtId="43" fontId="0" fillId="0" borderId="0" xfId="1" applyFont="1"/>
    <xf numFmtId="43" fontId="0" fillId="0" borderId="0" xfId="0" applyNumberFormat="1"/>
    <xf numFmtId="0" fontId="2" fillId="0" borderId="0" xfId="0" applyFont="1"/>
    <xf numFmtId="0" fontId="4" fillId="0" borderId="0" xfId="0" applyFont="1"/>
    <xf numFmtId="164" fontId="0" fillId="0" borderId="0" xfId="2" applyNumberFormat="1" applyFont="1"/>
    <xf numFmtId="164" fontId="0" fillId="0" borderId="0" xfId="0" applyNumberFormat="1"/>
    <xf numFmtId="164" fontId="2" fillId="0" borderId="0" xfId="2" applyNumberFormat="1" applyFont="1"/>
    <xf numFmtId="0" fontId="5" fillId="0" borderId="0" xfId="0" applyFont="1"/>
    <xf numFmtId="0" fontId="6" fillId="0" borderId="0" xfId="0" applyFont="1"/>
    <xf numFmtId="0" fontId="0" fillId="0" borderId="0" xfId="0" applyAlignment="1"/>
    <xf numFmtId="0" fontId="7" fillId="0" borderId="0" xfId="0" applyFont="1"/>
    <xf numFmtId="0" fontId="0" fillId="0" borderId="0" xfId="0" applyFont="1"/>
    <xf numFmtId="0" fontId="8" fillId="0" borderId="0" xfId="0" applyFont="1"/>
    <xf numFmtId="164" fontId="8" fillId="0" borderId="0" xfId="0" applyNumberFormat="1" applyFont="1"/>
    <xf numFmtId="0" fontId="0" fillId="0" borderId="0" xfId="0" applyAlignment="1">
      <alignment horizontal="center" vertical="center"/>
    </xf>
    <xf numFmtId="9" fontId="0" fillId="0" borderId="0" xfId="3" applyFont="1"/>
    <xf numFmtId="164" fontId="0" fillId="2" borderId="0" xfId="2" applyNumberFormat="1" applyFont="1" applyFill="1"/>
    <xf numFmtId="164" fontId="2" fillId="2" borderId="0" xfId="2" applyNumberFormat="1" applyFont="1" applyFill="1"/>
    <xf numFmtId="164" fontId="0" fillId="2" borderId="0" xfId="0" applyNumberFormat="1" applyFill="1"/>
    <xf numFmtId="164" fontId="8" fillId="2" borderId="0" xfId="0" applyNumberFormat="1" applyFont="1" applyFill="1"/>
    <xf numFmtId="0" fontId="0" fillId="2" borderId="0" xfId="0" applyFill="1" applyAlignment="1">
      <alignment horizontal="center" vertical="center"/>
    </xf>
    <xf numFmtId="164" fontId="8" fillId="0" borderId="1" xfId="0" applyNumberFormat="1" applyFont="1" applyBorder="1"/>
    <xf numFmtId="164" fontId="8" fillId="0" borderId="1" xfId="0" applyNumberFormat="1" applyFont="1" applyFill="1" applyBorder="1"/>
    <xf numFmtId="0" fontId="0" fillId="0" borderId="0" xfId="0" applyFill="1"/>
    <xf numFmtId="0" fontId="5" fillId="0" borderId="1" xfId="0" applyFont="1" applyBorder="1" applyAlignment="1">
      <alignment horizontal="center" vertical="center"/>
    </xf>
    <xf numFmtId="0" fontId="5" fillId="0" borderId="1" xfId="0" applyFont="1" applyBorder="1"/>
    <xf numFmtId="0" fontId="9" fillId="0" borderId="0" xfId="0" applyFont="1"/>
    <xf numFmtId="0" fontId="10" fillId="0" borderId="0" xfId="0" applyFont="1"/>
    <xf numFmtId="0" fontId="11" fillId="0" borderId="0" xfId="0" applyFont="1"/>
    <xf numFmtId="164" fontId="0" fillId="0" borderId="2" xfId="0" applyNumberFormat="1" applyBorder="1"/>
    <xf numFmtId="164" fontId="0" fillId="0" borderId="2" xfId="2" applyNumberFormat="1" applyFont="1" applyBorder="1"/>
    <xf numFmtId="164" fontId="0" fillId="2" borderId="2" xfId="2" applyNumberFormat="1" applyFont="1" applyFill="1" applyBorder="1"/>
    <xf numFmtId="164" fontId="2" fillId="0" borderId="3" xfId="0" applyNumberFormat="1" applyFont="1" applyBorder="1"/>
    <xf numFmtId="164" fontId="2" fillId="2" borderId="3" xfId="0" applyNumberFormat="1" applyFont="1" applyFill="1" applyBorder="1"/>
    <xf numFmtId="164" fontId="2" fillId="0" borderId="2" xfId="0" applyNumberFormat="1" applyFont="1" applyBorder="1"/>
    <xf numFmtId="164" fontId="2" fillId="2" borderId="2" xfId="0" applyNumberFormat="1" applyFont="1" applyFill="1" applyBorder="1"/>
    <xf numFmtId="0" fontId="0" fillId="0" borderId="0" xfId="0" applyAlignment="1">
      <alignment horizontal="left" wrapText="1"/>
    </xf>
    <xf numFmtId="0" fontId="0" fillId="0" borderId="0" xfId="0" applyFont="1" applyAlignment="1">
      <alignment horizontal="left" wrapText="1"/>
    </xf>
    <xf numFmtId="0" fontId="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BCCC1-8664-4C16-AE35-47AA74A300A6}">
  <dimension ref="A1:J96"/>
  <sheetViews>
    <sheetView tabSelected="1" topLeftCell="A34" workbookViewId="0">
      <selection activeCell="N69" sqref="N69"/>
    </sheetView>
  </sheetViews>
  <sheetFormatPr defaultRowHeight="14.4" x14ac:dyDescent="0.3"/>
  <cols>
    <col min="1" max="1" width="12.33203125" customWidth="1"/>
    <col min="2" max="2" width="45.44140625" customWidth="1"/>
    <col min="3" max="3" width="16.6640625" customWidth="1"/>
    <col min="4" max="4" width="14.6640625" customWidth="1"/>
    <col min="5" max="5" width="14.5546875" customWidth="1"/>
    <col min="6" max="6" width="16.6640625" customWidth="1"/>
    <col min="7" max="7" width="16.5546875" customWidth="1"/>
    <col min="8" max="8" width="3.88671875" customWidth="1"/>
    <col min="9" max="9" width="18.6640625" customWidth="1"/>
  </cols>
  <sheetData>
    <row r="1" spans="1:9" x14ac:dyDescent="0.3">
      <c r="A1" s="40" t="s">
        <v>4</v>
      </c>
      <c r="B1" s="40"/>
      <c r="C1" s="40"/>
      <c r="D1" s="40"/>
      <c r="E1" s="40"/>
      <c r="F1" s="40"/>
      <c r="G1" s="40"/>
      <c r="H1" s="40"/>
      <c r="I1" s="40"/>
    </row>
    <row r="3" spans="1:9" x14ac:dyDescent="0.3">
      <c r="A3" s="12" t="s">
        <v>43</v>
      </c>
    </row>
    <row r="4" spans="1:9" x14ac:dyDescent="0.3">
      <c r="A4" s="5"/>
      <c r="B4" s="5"/>
    </row>
    <row r="5" spans="1:9" x14ac:dyDescent="0.3">
      <c r="A5" t="s">
        <v>5</v>
      </c>
    </row>
    <row r="6" spans="1:9" x14ac:dyDescent="0.3">
      <c r="A6" t="s">
        <v>25</v>
      </c>
    </row>
    <row r="7" spans="1:9" x14ac:dyDescent="0.3">
      <c r="A7" t="s">
        <v>6</v>
      </c>
    </row>
    <row r="8" spans="1:9" x14ac:dyDescent="0.3">
      <c r="A8" t="s">
        <v>7</v>
      </c>
    </row>
    <row r="9" spans="1:9" x14ac:dyDescent="0.3">
      <c r="A9" t="s">
        <v>8</v>
      </c>
    </row>
    <row r="11" spans="1:9" x14ac:dyDescent="0.3">
      <c r="A11" t="s">
        <v>26</v>
      </c>
    </row>
    <row r="12" spans="1:9" x14ac:dyDescent="0.3">
      <c r="A12" s="25" t="s">
        <v>50</v>
      </c>
      <c r="G12" s="25"/>
    </row>
    <row r="13" spans="1:9" x14ac:dyDescent="0.3">
      <c r="A13" s="25" t="s">
        <v>52</v>
      </c>
      <c r="G13" s="25"/>
    </row>
    <row r="14" spans="1:9" x14ac:dyDescent="0.3">
      <c r="A14" s="25" t="s">
        <v>53</v>
      </c>
      <c r="G14" s="25"/>
    </row>
    <row r="15" spans="1:9" x14ac:dyDescent="0.3">
      <c r="A15" s="25" t="s">
        <v>51</v>
      </c>
      <c r="G15" s="25"/>
    </row>
    <row r="17" spans="1:7" x14ac:dyDescent="0.3">
      <c r="A17" s="1" t="s">
        <v>19</v>
      </c>
      <c r="C17" s="12" t="s">
        <v>58</v>
      </c>
    </row>
    <row r="19" spans="1:7" x14ac:dyDescent="0.3">
      <c r="A19" t="s">
        <v>9</v>
      </c>
    </row>
    <row r="20" spans="1:7" x14ac:dyDescent="0.3">
      <c r="A20" t="s">
        <v>10</v>
      </c>
    </row>
    <row r="21" spans="1:7" x14ac:dyDescent="0.3">
      <c r="A21" t="s">
        <v>11</v>
      </c>
    </row>
    <row r="23" spans="1:7" x14ac:dyDescent="0.3">
      <c r="A23" s="11" t="s">
        <v>13</v>
      </c>
    </row>
    <row r="24" spans="1:7" x14ac:dyDescent="0.3">
      <c r="A24" s="11" t="s">
        <v>12</v>
      </c>
    </row>
    <row r="26" spans="1:7" x14ac:dyDescent="0.3">
      <c r="A26" s="1" t="s">
        <v>14</v>
      </c>
    </row>
    <row r="28" spans="1:7" ht="18.600000000000001" customHeight="1" x14ac:dyDescent="0.3">
      <c r="A28" s="38" t="s">
        <v>27</v>
      </c>
      <c r="B28" s="38"/>
      <c r="C28" s="38"/>
      <c r="D28" s="38"/>
      <c r="E28" s="38"/>
      <c r="F28" s="38"/>
      <c r="G28" s="38"/>
    </row>
    <row r="29" spans="1:7" x14ac:dyDescent="0.3">
      <c r="A29" s="38"/>
      <c r="B29" s="38"/>
      <c r="C29" s="38"/>
      <c r="D29" s="38"/>
      <c r="E29" s="38"/>
      <c r="F29" s="38"/>
      <c r="G29" s="38"/>
    </row>
    <row r="30" spans="1:7" x14ac:dyDescent="0.3">
      <c r="A30" t="s">
        <v>42</v>
      </c>
    </row>
    <row r="32" spans="1:7" x14ac:dyDescent="0.3">
      <c r="A32" s="12" t="s">
        <v>44</v>
      </c>
    </row>
    <row r="34" spans="1:10" x14ac:dyDescent="0.3">
      <c r="A34" t="s">
        <v>20</v>
      </c>
      <c r="B34" s="5"/>
    </row>
    <row r="35" spans="1:10" x14ac:dyDescent="0.3">
      <c r="A35" t="s">
        <v>21</v>
      </c>
    </row>
    <row r="36" spans="1:10" x14ac:dyDescent="0.3">
      <c r="A36" t="s">
        <v>28</v>
      </c>
    </row>
    <row r="38" spans="1:10" ht="14.4" customHeight="1" x14ac:dyDescent="0.3">
      <c r="A38" s="38" t="s">
        <v>22</v>
      </c>
      <c r="B38" s="38"/>
      <c r="C38" s="38"/>
      <c r="D38" s="38"/>
      <c r="E38" s="38"/>
      <c r="F38" s="38"/>
      <c r="G38" s="38"/>
    </row>
    <row r="39" spans="1:10" x14ac:dyDescent="0.3">
      <c r="A39" s="38"/>
      <c r="B39" s="38"/>
      <c r="C39" s="38"/>
      <c r="D39" s="38"/>
      <c r="E39" s="38"/>
      <c r="F39" s="38"/>
      <c r="G39" s="38"/>
    </row>
    <row r="40" spans="1:10" x14ac:dyDescent="0.3">
      <c r="A40" s="10" t="s">
        <v>45</v>
      </c>
    </row>
    <row r="41" spans="1:10" ht="14.4" customHeight="1" x14ac:dyDescent="0.3">
      <c r="A41" s="39" t="s">
        <v>29</v>
      </c>
      <c r="B41" s="39"/>
      <c r="C41" s="39"/>
      <c r="D41" s="39"/>
      <c r="E41" s="39"/>
      <c r="F41" s="39"/>
      <c r="G41" s="39"/>
    </row>
    <row r="42" spans="1:10" x14ac:dyDescent="0.3">
      <c r="A42" s="39"/>
      <c r="B42" s="39"/>
      <c r="C42" s="39"/>
      <c r="D42" s="39"/>
      <c r="E42" s="39"/>
      <c r="F42" s="39"/>
      <c r="G42" s="39"/>
    </row>
    <row r="43" spans="1:10" x14ac:dyDescent="0.3">
      <c r="A43" s="13"/>
    </row>
    <row r="44" spans="1:10" x14ac:dyDescent="0.3">
      <c r="A44" s="12" t="s">
        <v>18</v>
      </c>
      <c r="I44" s="22" t="s">
        <v>24</v>
      </c>
    </row>
    <row r="45" spans="1:10" x14ac:dyDescent="0.3">
      <c r="A45" s="10"/>
    </row>
    <row r="46" spans="1:10" x14ac:dyDescent="0.3">
      <c r="A46" s="1" t="s">
        <v>15</v>
      </c>
      <c r="I46" s="27" t="s">
        <v>23</v>
      </c>
    </row>
    <row r="47" spans="1:10" x14ac:dyDescent="0.3">
      <c r="A47" t="s">
        <v>0</v>
      </c>
      <c r="C47" s="26">
        <v>10</v>
      </c>
      <c r="D47" s="26">
        <v>20</v>
      </c>
      <c r="E47" s="26">
        <v>50</v>
      </c>
      <c r="F47" s="26">
        <v>75</v>
      </c>
      <c r="G47" s="26">
        <v>100</v>
      </c>
      <c r="I47" s="16">
        <v>0</v>
      </c>
      <c r="J47" s="28" t="s">
        <v>30</v>
      </c>
    </row>
    <row r="48" spans="1:10" x14ac:dyDescent="0.3">
      <c r="A48" t="s">
        <v>2</v>
      </c>
      <c r="C48" s="6">
        <v>30000</v>
      </c>
      <c r="D48" s="6">
        <v>40000</v>
      </c>
      <c r="E48" s="6">
        <v>50000</v>
      </c>
      <c r="F48" s="6">
        <v>70000</v>
      </c>
      <c r="G48" s="6">
        <v>30000</v>
      </c>
      <c r="I48" s="6">
        <v>0</v>
      </c>
      <c r="J48" s="28" t="s">
        <v>56</v>
      </c>
    </row>
    <row r="49" spans="1:9" x14ac:dyDescent="0.3">
      <c r="A49" t="s">
        <v>1</v>
      </c>
      <c r="C49" s="6">
        <f>+C48/52</f>
        <v>576.92307692307691</v>
      </c>
      <c r="D49" s="6">
        <f t="shared" ref="D49:I49" si="0">+D48/52</f>
        <v>769.23076923076928</v>
      </c>
      <c r="E49" s="6">
        <f t="shared" si="0"/>
        <v>961.53846153846155</v>
      </c>
      <c r="F49" s="6">
        <f t="shared" si="0"/>
        <v>1346.1538461538462</v>
      </c>
      <c r="G49" s="6">
        <f t="shared" si="0"/>
        <v>576.92307692307691</v>
      </c>
      <c r="I49" s="18">
        <f t="shared" si="0"/>
        <v>0</v>
      </c>
    </row>
    <row r="50" spans="1:9" x14ac:dyDescent="0.3">
      <c r="C50" s="6"/>
      <c r="D50" s="6"/>
      <c r="E50" s="6"/>
      <c r="F50" s="6"/>
      <c r="G50" s="6"/>
    </row>
    <row r="51" spans="1:9" x14ac:dyDescent="0.3">
      <c r="A51" s="29" t="s">
        <v>31</v>
      </c>
      <c r="C51" s="6"/>
      <c r="D51" s="6"/>
      <c r="E51" s="6"/>
      <c r="F51" s="6"/>
      <c r="G51" s="6"/>
    </row>
    <row r="52" spans="1:9" s="4" customFormat="1" x14ac:dyDescent="0.3">
      <c r="A52" s="4" t="s">
        <v>47</v>
      </c>
      <c r="C52" s="8">
        <f>+C47*C49*0.5*13</f>
        <v>37500</v>
      </c>
      <c r="D52" s="8">
        <f t="shared" ref="D52:G52" si="1">+D47*D49*0.5*13</f>
        <v>100000.00000000001</v>
      </c>
      <c r="E52" s="8">
        <f t="shared" si="1"/>
        <v>312500</v>
      </c>
      <c r="F52" s="8">
        <f t="shared" si="1"/>
        <v>656250</v>
      </c>
      <c r="G52" s="8">
        <f t="shared" si="1"/>
        <v>375000</v>
      </c>
      <c r="I52" s="19">
        <f>+I47*I49*0.5*13</f>
        <v>0</v>
      </c>
    </row>
    <row r="53" spans="1:9" s="4" customFormat="1" x14ac:dyDescent="0.3">
      <c r="A53" s="4" t="s">
        <v>48</v>
      </c>
      <c r="C53" s="8">
        <f>+C47*C49*0.5*26</f>
        <v>75000</v>
      </c>
      <c r="D53" s="8">
        <f t="shared" ref="D53:G53" si="2">+D47*D49*0.5*26</f>
        <v>200000.00000000003</v>
      </c>
      <c r="E53" s="8">
        <f t="shared" si="2"/>
        <v>625000</v>
      </c>
      <c r="F53" s="8">
        <f t="shared" si="2"/>
        <v>1312500</v>
      </c>
      <c r="G53" s="8">
        <f t="shared" si="2"/>
        <v>750000</v>
      </c>
      <c r="I53" s="19">
        <f>+I47*I49*0.5*26</f>
        <v>0</v>
      </c>
    </row>
    <row r="54" spans="1:9" s="4" customFormat="1" x14ac:dyDescent="0.3">
      <c r="A54" s="4" t="s">
        <v>49</v>
      </c>
      <c r="C54" s="8">
        <f>+C47*C49*0.5*39</f>
        <v>112500</v>
      </c>
      <c r="D54" s="8">
        <f t="shared" ref="D54:G54" si="3">+D47*D49*0.5*39</f>
        <v>300000.00000000006</v>
      </c>
      <c r="E54" s="8">
        <f t="shared" si="3"/>
        <v>937500</v>
      </c>
      <c r="F54" s="8">
        <f t="shared" si="3"/>
        <v>1968750.0000000002</v>
      </c>
      <c r="G54" s="8">
        <f t="shared" si="3"/>
        <v>1125000</v>
      </c>
      <c r="I54" s="19">
        <f>+I47*I49*0.5*39</f>
        <v>0</v>
      </c>
    </row>
    <row r="55" spans="1:9" ht="15" thickBot="1" x14ac:dyDescent="0.35">
      <c r="A55" t="s">
        <v>46</v>
      </c>
      <c r="C55" s="32">
        <f>+C47*5000</f>
        <v>50000</v>
      </c>
      <c r="D55" s="32">
        <f>+D47*5000</f>
        <v>100000</v>
      </c>
      <c r="E55" s="32">
        <f>+E47*5000</f>
        <v>250000</v>
      </c>
      <c r="F55" s="32">
        <f>+F47*5000</f>
        <v>375000</v>
      </c>
      <c r="G55" s="32">
        <f>+G47*5000</f>
        <v>500000</v>
      </c>
      <c r="I55" s="33">
        <f>+I47*5000</f>
        <v>0</v>
      </c>
    </row>
    <row r="56" spans="1:9" ht="15" thickTop="1" x14ac:dyDescent="0.3">
      <c r="A56" s="4"/>
    </row>
    <row r="57" spans="1:9" x14ac:dyDescent="0.3">
      <c r="A57" s="30" t="s">
        <v>32</v>
      </c>
      <c r="C57" s="6"/>
      <c r="D57" s="6"/>
      <c r="E57" s="6"/>
      <c r="F57" s="6"/>
      <c r="G57" s="6"/>
      <c r="I57" s="6"/>
    </row>
    <row r="58" spans="1:9" x14ac:dyDescent="0.3">
      <c r="C58" s="6"/>
      <c r="D58" s="6"/>
      <c r="E58" s="6"/>
      <c r="F58" s="6"/>
      <c r="G58" s="6"/>
      <c r="I58" s="6"/>
    </row>
    <row r="59" spans="1:9" x14ac:dyDescent="0.3">
      <c r="A59" t="s">
        <v>3</v>
      </c>
      <c r="C59" s="7">
        <f>+C47*C48/12</f>
        <v>25000</v>
      </c>
      <c r="D59" s="7">
        <f t="shared" ref="D59:G59" si="4">+D47*D48/12</f>
        <v>66666.666666666672</v>
      </c>
      <c r="E59" s="7">
        <f t="shared" si="4"/>
        <v>208333.33333333334</v>
      </c>
      <c r="F59" s="7">
        <f t="shared" si="4"/>
        <v>437500</v>
      </c>
      <c r="G59" s="7">
        <f t="shared" si="4"/>
        <v>250000</v>
      </c>
      <c r="I59" s="20">
        <f>+I47*I48/12</f>
        <v>0</v>
      </c>
    </row>
    <row r="60" spans="1:9" x14ac:dyDescent="0.3">
      <c r="A60" t="s">
        <v>33</v>
      </c>
      <c r="C60" s="7">
        <f>+C59*2.5</f>
        <v>62500</v>
      </c>
      <c r="D60" s="7">
        <f t="shared" ref="D60:G60" si="5">+D59*2.5</f>
        <v>166666.66666666669</v>
      </c>
      <c r="E60" s="7">
        <f t="shared" si="5"/>
        <v>520833.33333333337</v>
      </c>
      <c r="F60" s="7">
        <f t="shared" si="5"/>
        <v>1093750</v>
      </c>
      <c r="G60" s="7">
        <f t="shared" si="5"/>
        <v>625000</v>
      </c>
      <c r="I60" s="20">
        <f t="shared" ref="I60" si="6">+I59*2.5</f>
        <v>0</v>
      </c>
    </row>
    <row r="61" spans="1:9" x14ac:dyDescent="0.3">
      <c r="C61" s="7"/>
      <c r="D61" s="7"/>
      <c r="E61" s="7"/>
      <c r="F61" s="7"/>
      <c r="G61" s="7"/>
      <c r="I61" s="7"/>
    </row>
    <row r="62" spans="1:9" s="14" customFormat="1" x14ac:dyDescent="0.3">
      <c r="A62" s="14" t="s">
        <v>16</v>
      </c>
    </row>
    <row r="63" spans="1:9" s="14" customFormat="1" x14ac:dyDescent="0.3">
      <c r="A63" s="14" t="s">
        <v>36</v>
      </c>
      <c r="C63" s="15">
        <f>+C47*C49*8</f>
        <v>46153.846153846156</v>
      </c>
      <c r="D63" s="15">
        <f>+D47*D49*8</f>
        <v>123076.92307692309</v>
      </c>
      <c r="E63" s="15">
        <f>+E47*E49*8</f>
        <v>384615.38461538462</v>
      </c>
      <c r="F63" s="15">
        <f>+F47*F49*8</f>
        <v>807692.30769230775</v>
      </c>
      <c r="G63" s="15">
        <f>+G47*G49*8</f>
        <v>461538.4615384615</v>
      </c>
      <c r="I63" s="21">
        <f>+I47*I49*8</f>
        <v>0</v>
      </c>
    </row>
    <row r="64" spans="1:9" s="14" customFormat="1" x14ac:dyDescent="0.3">
      <c r="A64" s="14" t="s">
        <v>34</v>
      </c>
      <c r="C64" s="15"/>
      <c r="D64" s="15"/>
      <c r="E64" s="15"/>
      <c r="F64" s="15"/>
      <c r="G64" s="15"/>
      <c r="I64" s="21"/>
    </row>
    <row r="65" spans="1:10" s="14" customFormat="1" x14ac:dyDescent="0.3">
      <c r="A65" s="14" t="s">
        <v>37</v>
      </c>
      <c r="C65" s="15"/>
      <c r="D65" s="15"/>
      <c r="E65" s="15"/>
      <c r="F65" s="15"/>
      <c r="G65" s="15"/>
      <c r="I65" s="21"/>
    </row>
    <row r="66" spans="1:10" x14ac:dyDescent="0.3">
      <c r="A66" t="s">
        <v>35</v>
      </c>
      <c r="C66" s="23"/>
      <c r="D66" s="23"/>
      <c r="E66" s="23"/>
      <c r="F66" s="23"/>
      <c r="G66" s="23"/>
      <c r="H66" s="14"/>
      <c r="I66" s="24"/>
    </row>
    <row r="67" spans="1:10" s="4" customFormat="1" ht="15" thickBot="1" x14ac:dyDescent="0.35">
      <c r="A67" s="4" t="s">
        <v>38</v>
      </c>
      <c r="C67" s="34">
        <f>SUM(C63:C66)</f>
        <v>46153.846153846156</v>
      </c>
      <c r="D67" s="34">
        <f t="shared" ref="D67:G67" si="7">SUM(D63:D66)</f>
        <v>123076.92307692309</v>
      </c>
      <c r="E67" s="34">
        <f t="shared" si="7"/>
        <v>384615.38461538462</v>
      </c>
      <c r="F67" s="34">
        <f t="shared" si="7"/>
        <v>807692.30769230775</v>
      </c>
      <c r="G67" s="34">
        <f t="shared" si="7"/>
        <v>461538.4615384615</v>
      </c>
      <c r="I67" s="35">
        <f>SUM(I63:I66)</f>
        <v>0</v>
      </c>
    </row>
    <row r="68" spans="1:10" ht="15" thickTop="1" x14ac:dyDescent="0.3"/>
    <row r="69" spans="1:10" x14ac:dyDescent="0.3">
      <c r="A69" s="14" t="s">
        <v>17</v>
      </c>
      <c r="C69" s="17">
        <v>0.5</v>
      </c>
      <c r="D69" s="17">
        <v>0.5</v>
      </c>
      <c r="E69" s="17">
        <v>0.5</v>
      </c>
      <c r="F69" s="17">
        <v>0.5</v>
      </c>
      <c r="G69" s="17">
        <v>0.5</v>
      </c>
      <c r="I69" s="17"/>
      <c r="J69" s="28" t="s">
        <v>57</v>
      </c>
    </row>
    <row r="70" spans="1:10" s="4" customFormat="1" ht="15" thickBot="1" x14ac:dyDescent="0.35">
      <c r="A70" s="4" t="s">
        <v>39</v>
      </c>
      <c r="C70" s="36">
        <f>+C63*(1-C69)</f>
        <v>23076.923076923078</v>
      </c>
      <c r="D70" s="36">
        <f t="shared" ref="D70:I70" si="8">+D63*(1-D69)</f>
        <v>61538.461538461546</v>
      </c>
      <c r="E70" s="36">
        <f t="shared" si="8"/>
        <v>192307.69230769231</v>
      </c>
      <c r="F70" s="36">
        <f t="shared" si="8"/>
        <v>403846.15384615387</v>
      </c>
      <c r="G70" s="36">
        <f t="shared" si="8"/>
        <v>230769.23076923075</v>
      </c>
      <c r="I70" s="37">
        <f t="shared" si="8"/>
        <v>0</v>
      </c>
    </row>
    <row r="71" spans="1:10" ht="15" thickTop="1" x14ac:dyDescent="0.3"/>
    <row r="73" spans="1:10" x14ac:dyDescent="0.3">
      <c r="A73" s="12" t="s">
        <v>40</v>
      </c>
    </row>
    <row r="74" spans="1:10" x14ac:dyDescent="0.3">
      <c r="A74" s="12" t="s">
        <v>54</v>
      </c>
    </row>
    <row r="75" spans="1:10" x14ac:dyDescent="0.3">
      <c r="A75" s="12" t="s">
        <v>55</v>
      </c>
    </row>
    <row r="78" spans="1:10" ht="15" thickBot="1" x14ac:dyDescent="0.35">
      <c r="A78" s="9" t="s">
        <v>41</v>
      </c>
      <c r="C78" s="31">
        <f>C55-C67</f>
        <v>3846.1538461538439</v>
      </c>
      <c r="D78" s="31">
        <f t="shared" ref="D78:I78" si="9">D55-D67</f>
        <v>-23076.923076923093</v>
      </c>
      <c r="E78" s="31">
        <f t="shared" si="9"/>
        <v>-134615.38461538462</v>
      </c>
      <c r="F78" s="31">
        <f t="shared" si="9"/>
        <v>-432692.30769230775</v>
      </c>
      <c r="G78" s="31">
        <f t="shared" si="9"/>
        <v>38461.538461538497</v>
      </c>
      <c r="I78" s="31">
        <f t="shared" si="9"/>
        <v>0</v>
      </c>
    </row>
    <row r="79" spans="1:10" ht="15" thickTop="1" x14ac:dyDescent="0.3">
      <c r="F79" s="2"/>
    </row>
    <row r="80" spans="1:10" x14ac:dyDescent="0.3">
      <c r="F80" s="2"/>
    </row>
    <row r="81" spans="6:6" x14ac:dyDescent="0.3">
      <c r="F81" s="2"/>
    </row>
    <row r="82" spans="6:6" x14ac:dyDescent="0.3">
      <c r="F82" s="2"/>
    </row>
    <row r="83" spans="6:6" x14ac:dyDescent="0.3">
      <c r="F83" s="2"/>
    </row>
    <row r="84" spans="6:6" x14ac:dyDescent="0.3">
      <c r="F84" s="2"/>
    </row>
    <row r="85" spans="6:6" x14ac:dyDescent="0.3">
      <c r="F85" s="2"/>
    </row>
    <row r="86" spans="6:6" x14ac:dyDescent="0.3">
      <c r="F86" s="2"/>
    </row>
    <row r="87" spans="6:6" x14ac:dyDescent="0.3">
      <c r="F87" s="2"/>
    </row>
    <row r="88" spans="6:6" x14ac:dyDescent="0.3">
      <c r="F88" s="3"/>
    </row>
    <row r="94" spans="6:6" x14ac:dyDescent="0.3">
      <c r="F94" s="2"/>
    </row>
    <row r="96" spans="6:6" x14ac:dyDescent="0.3">
      <c r="F96" s="2"/>
    </row>
  </sheetData>
  <mergeCells count="4">
    <mergeCell ref="A28:G29"/>
    <mergeCell ref="A38:G39"/>
    <mergeCell ref="A41:G42"/>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K. Dabrowska</dc:creator>
  <cp:lastModifiedBy>Renata K. Dabrowska</cp:lastModifiedBy>
  <dcterms:created xsi:type="dcterms:W3CDTF">2020-03-31T20:12:49Z</dcterms:created>
  <dcterms:modified xsi:type="dcterms:W3CDTF">2020-04-02T17:10:28Z</dcterms:modified>
</cp:coreProperties>
</file>